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REGULIERUNG 2022\Netzentgeltkalkulation 2023 - 15. Oktober 2022\endgültige Entgelte\"/>
    </mc:Choice>
  </mc:AlternateContent>
  <bookViews>
    <workbookView xWindow="0" yWindow="0" windowWidth="26010" windowHeight="12420"/>
  </bookViews>
  <sheets>
    <sheet name="Netzentgeltrechner RLM" sheetId="1" r:id="rId1"/>
    <sheet name="Netzentgeltrechner SLP" sheetId="2" r:id="rId2"/>
    <sheet name="Preisblatt" sheetId="3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3" l="1"/>
  <c r="H8" i="3"/>
  <c r="H9" i="3"/>
  <c r="H10" i="3"/>
  <c r="H11" i="3"/>
  <c r="H12" i="3"/>
  <c r="H13" i="3"/>
  <c r="H14" i="3"/>
  <c r="H15" i="3"/>
  <c r="H6" i="3"/>
  <c r="H25" i="3"/>
  <c r="H26" i="3"/>
  <c r="H27" i="3"/>
  <c r="H28" i="3"/>
  <c r="H29" i="3"/>
  <c r="H30" i="3"/>
  <c r="H31" i="3"/>
  <c r="H32" i="3"/>
  <c r="H33" i="3"/>
  <c r="H24" i="3"/>
  <c r="H5" i="3" l="1"/>
  <c r="I6" i="3" l="1"/>
  <c r="I7" i="3" s="1"/>
  <c r="I8" i="3" s="1"/>
  <c r="I9" i="3" s="1"/>
  <c r="I10" i="3" s="1"/>
  <c r="I11" i="3" s="1"/>
  <c r="I12" i="3" s="1"/>
  <c r="I13" i="3" s="1"/>
  <c r="I14" i="3" s="1"/>
  <c r="I15" i="3" s="1"/>
  <c r="I16" i="3" s="1"/>
  <c r="H23" i="3" l="1"/>
  <c r="I24" i="3"/>
  <c r="I25" i="3" s="1"/>
  <c r="I26" i="3" s="1"/>
  <c r="I27" i="3" s="1"/>
  <c r="I28" i="3" s="1"/>
  <c r="I29" i="3" s="1"/>
  <c r="C13" i="1"/>
  <c r="I30" i="3" l="1"/>
  <c r="I31" i="3" s="1"/>
  <c r="I32" i="3" s="1"/>
  <c r="I33" i="3" s="1"/>
  <c r="I34" i="3" s="1"/>
  <c r="C15" i="2"/>
  <c r="C17" i="2" s="1"/>
  <c r="C13" i="2"/>
  <c r="C11" i="2"/>
  <c r="C19" i="2" l="1"/>
  <c r="C25" i="1"/>
  <c r="C31" i="1" s="1"/>
  <c r="C17" i="1"/>
  <c r="C27" i="1" l="1"/>
  <c r="C29" i="1"/>
  <c r="C33" i="1" s="1"/>
  <c r="C35" i="1" s="1"/>
  <c r="C19" i="1"/>
  <c r="C21" i="1" s="1"/>
  <c r="C15" i="1"/>
  <c r="C23" i="1" l="1"/>
  <c r="C37" i="1" s="1"/>
  <c r="A34" i="3"/>
  <c r="A33" i="3"/>
  <c r="A32" i="3"/>
  <c r="A31" i="3"/>
  <c r="A30" i="3"/>
  <c r="A29" i="3"/>
  <c r="A28" i="3"/>
  <c r="A27" i="3"/>
  <c r="A26" i="3"/>
  <c r="A25" i="3"/>
  <c r="A24" i="3"/>
  <c r="A23" i="3"/>
  <c r="A16" i="3"/>
  <c r="A15" i="3"/>
  <c r="A14" i="3"/>
  <c r="A13" i="3"/>
  <c r="A12" i="3"/>
  <c r="A11" i="3"/>
  <c r="A10" i="3"/>
  <c r="A9" i="3"/>
  <c r="A8" i="3"/>
  <c r="A7" i="3"/>
  <c r="A6" i="3"/>
  <c r="A5" i="3"/>
</calcChain>
</file>

<file path=xl/sharedStrings.xml><?xml version="1.0" encoding="utf-8"?>
<sst xmlns="http://schemas.openxmlformats.org/spreadsheetml/2006/main" count="63" uniqueCount="46">
  <si>
    <t>1. Arbeitsentgelt für Entnahemstellen mit Leistungsmessung</t>
  </si>
  <si>
    <t>Preiszone</t>
  </si>
  <si>
    <t>Jahresarbeit</t>
  </si>
  <si>
    <t>Arbeitspreis</t>
  </si>
  <si>
    <t>Vorzonenentgelt</t>
  </si>
  <si>
    <t>durch Vorzonenentgelt abgegoltene Arbeit</t>
  </si>
  <si>
    <t>Untergrenze von</t>
  </si>
  <si>
    <t>Obergrenze bis</t>
  </si>
  <si>
    <t>2. Leistungsentgelt für Entnahmestellen mit Leistungsmessung</t>
  </si>
  <si>
    <t>Jahreshöchstleistung</t>
  </si>
  <si>
    <t>Leistungspreis</t>
  </si>
  <si>
    <t>durch Vorzonenentgelt abgegoltene Leistung</t>
  </si>
  <si>
    <t>Grundpreis</t>
  </si>
  <si>
    <t>von</t>
  </si>
  <si>
    <t>bis</t>
  </si>
  <si>
    <t xml:space="preserve">Bereich </t>
  </si>
  <si>
    <t xml:space="preserve">Jahresverbrauch in kWh/Jahr </t>
  </si>
  <si>
    <t>in €/Jahr</t>
  </si>
  <si>
    <t>in ct/kWh</t>
  </si>
  <si>
    <t>Preise SLP ab 2023</t>
  </si>
  <si>
    <t>inklusive vorgelagertes Netz</t>
  </si>
  <si>
    <t>Berechnung der RLM Netzentgelte für das Gasverteilnetz der Stadtwerke Esslingen am Neckar GmbH &amp; Co. KG ab 01.01.2023</t>
  </si>
  <si>
    <t>Arbeitszone</t>
  </si>
  <si>
    <t>Arbeitspreis der Zone</t>
  </si>
  <si>
    <t>Leistungszone</t>
  </si>
  <si>
    <t>Vorzonenentgelt Leistung</t>
  </si>
  <si>
    <t>Vorzonenentgelt Arbeit</t>
  </si>
  <si>
    <t>Durch Vorzonenentgelt abgegoltene Leistung</t>
  </si>
  <si>
    <t>Durch Vorzonenentgelt abgegoltene Arbeit</t>
  </si>
  <si>
    <t>Leistungspreis der Zone</t>
  </si>
  <si>
    <t>Leistungsentgelt der nicht abgegoltenen Leistung</t>
  </si>
  <si>
    <t>Arbeitsentgelt der nicht abgegoltenen Arbeit</t>
  </si>
  <si>
    <t>Summe Arbeitsentgelt</t>
  </si>
  <si>
    <t>Netzentgelt in Summe</t>
  </si>
  <si>
    <t>Berechnung:</t>
  </si>
  <si>
    <t>Berechnung der SLP Netzentgelte für das Gasverteilnetz der Stadtwerke Esslingen am Neckar GmbH &amp; Co. KG ab 01.01.2023</t>
  </si>
  <si>
    <t>Bereich</t>
  </si>
  <si>
    <t>Eingabefeld</t>
  </si>
  <si>
    <t>spez. Arbeitspreis des Bereichs</t>
  </si>
  <si>
    <t>exklusive Umsatzsteuer</t>
  </si>
  <si>
    <t>Entgelt der Zone</t>
  </si>
  <si>
    <t>Aufsummiert</t>
  </si>
  <si>
    <t>Leistungsentgelt</t>
  </si>
  <si>
    <t>Arbeitsentgelt</t>
  </si>
  <si>
    <t xml:space="preserve">Arbeitszonen 1 bis </t>
  </si>
  <si>
    <t>Leistungszonen 1 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</si>
</sst>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000"/>
    <numFmt numFmtId="165" formatCode="#,##0\ &quot;kWh&quot;"/>
    <numFmt numFmtId="166" formatCode="0.0000\ &quot;ct/kWh&quot;"/>
    <numFmt numFmtId="167" formatCode="#,##0.00\ &quot;€/a&quot;"/>
    <numFmt numFmtId="168" formatCode="#,##0.000\ &quot;kWh/h&quot;"/>
    <numFmt numFmtId="169" formatCode="#,##0.00\ &quot;€/kWh/h&quot;"/>
    <numFmt numFmtId="170" formatCode="#,##0\ &quot;kWh/h&quot;"/>
    <numFmt numFmtId="171" formatCode="_-* #,##0.00\ _€_-;\-* #,##0.00\ _€_-;_-* &quot;-&quot;??\ _€_-;_-@_-"/>
    <numFmt numFmtId="172" formatCode="0.0000"/>
    <numFmt numFmtId="173" formatCode="_-* #,##0.0000\ _€_-;\-* #,##0.0000\ _€_-;_-* &quot;-&quot;????\ _€_-;_-@_-"/>
    <numFmt numFmtId="174" formatCode="_-* #,##0\ _€_-;\-* #,##0\ _€_-;_-* &quot;-&quot;??\ _€_-;_-@_-"/>
    <numFmt numFmtId="175" formatCode="#,##0.00\ &quot;€&quot;"/>
  </numFmts>
  <fonts count="1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8" fillId="0" borderId="0"/>
    <xf numFmtId="171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</cellStyleXfs>
  <cellXfs count="108">
    <xf numFmtId="0" fontId="0" fillId="0" borderId="0" xfId="0"/>
    <xf numFmtId="0" fontId="7" fillId="2" borderId="1" xfId="0" applyFont="1" applyFill="1" applyBorder="1" applyAlignment="1">
      <alignment horizontal="center" wrapText="1" shrinkToFit="1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shrinkToFit="1"/>
    </xf>
    <xf numFmtId="165" fontId="8" fillId="2" borderId="3" xfId="0" applyNumberFormat="1" applyFont="1" applyFill="1" applyBorder="1"/>
    <xf numFmtId="166" fontId="8" fillId="2" borderId="3" xfId="0" applyNumberFormat="1" applyFont="1" applyFill="1" applyBorder="1" applyAlignment="1">
      <alignment horizontal="right"/>
    </xf>
    <xf numFmtId="167" fontId="8" fillId="2" borderId="3" xfId="0" applyNumberFormat="1" applyFont="1" applyFill="1" applyBorder="1" applyAlignment="1">
      <alignment horizontal="right"/>
    </xf>
    <xf numFmtId="165" fontId="8" fillId="2" borderId="4" xfId="0" applyNumberFormat="1" applyFont="1" applyFill="1" applyBorder="1"/>
    <xf numFmtId="166" fontId="8" fillId="2" borderId="4" xfId="0" applyNumberFormat="1" applyFont="1" applyFill="1" applyBorder="1" applyAlignment="1">
      <alignment horizontal="right"/>
    </xf>
    <xf numFmtId="167" fontId="8" fillId="2" borderId="4" xfId="0" applyNumberFormat="1" applyFont="1" applyFill="1" applyBorder="1" applyAlignment="1">
      <alignment horizontal="right"/>
    </xf>
    <xf numFmtId="165" fontId="8" fillId="2" borderId="5" xfId="0" applyNumberFormat="1" applyFont="1" applyFill="1" applyBorder="1"/>
    <xf numFmtId="166" fontId="8" fillId="2" borderId="5" xfId="0" applyNumberFormat="1" applyFont="1" applyFill="1" applyBorder="1" applyAlignment="1">
      <alignment horizontal="right"/>
    </xf>
    <xf numFmtId="167" fontId="8" fillId="2" borderId="5" xfId="0" applyNumberFormat="1" applyFont="1" applyFill="1" applyBorder="1" applyAlignment="1">
      <alignment horizontal="right"/>
    </xf>
    <xf numFmtId="168" fontId="8" fillId="2" borderId="3" xfId="0" applyNumberFormat="1" applyFont="1" applyFill="1" applyBorder="1"/>
    <xf numFmtId="169" fontId="8" fillId="2" borderId="3" xfId="0" applyNumberFormat="1" applyFont="1" applyFill="1" applyBorder="1" applyAlignment="1">
      <alignment horizontal="right"/>
    </xf>
    <xf numFmtId="168" fontId="8" fillId="2" borderId="4" xfId="0" applyNumberFormat="1" applyFont="1" applyFill="1" applyBorder="1"/>
    <xf numFmtId="169" fontId="8" fillId="2" borderId="4" xfId="0" applyNumberFormat="1" applyFont="1" applyFill="1" applyBorder="1" applyAlignment="1">
      <alignment horizontal="right"/>
    </xf>
    <xf numFmtId="168" fontId="8" fillId="2" borderId="5" xfId="0" applyNumberFormat="1" applyFont="1" applyFill="1" applyBorder="1"/>
    <xf numFmtId="169" fontId="8" fillId="2" borderId="5" xfId="0" applyNumberFormat="1" applyFont="1" applyFill="1" applyBorder="1" applyAlignment="1">
      <alignment horizontal="right"/>
    </xf>
    <xf numFmtId="0" fontId="0" fillId="2" borderId="0" xfId="0" applyFill="1"/>
    <xf numFmtId="0" fontId="2" fillId="2" borderId="0" xfId="0" applyFont="1" applyFill="1"/>
    <xf numFmtId="0" fontId="0" fillId="2" borderId="6" xfId="0" applyFill="1" applyBorder="1"/>
    <xf numFmtId="170" fontId="0" fillId="3" borderId="6" xfId="0" applyNumberFormat="1" applyFill="1" applyBorder="1" applyProtection="1">
      <protection locked="0"/>
    </xf>
    <xf numFmtId="165" fontId="0" fillId="3" borderId="6" xfId="0" applyNumberFormat="1" applyFill="1" applyBorder="1" applyProtection="1">
      <protection locked="0"/>
    </xf>
    <xf numFmtId="0" fontId="7" fillId="2" borderId="1" xfId="0" applyFont="1" applyFill="1" applyBorder="1" applyAlignment="1">
      <alignment horizontal="center" wrapText="1"/>
    </xf>
    <xf numFmtId="3" fontId="8" fillId="2" borderId="3" xfId="0" applyNumberFormat="1" applyFont="1" applyFill="1" applyBorder="1" applyAlignment="1">
      <alignment horizontal="center" vertical="center"/>
    </xf>
    <xf numFmtId="3" fontId="8" fillId="2" borderId="4" xfId="0" applyNumberFormat="1" applyFont="1" applyFill="1" applyBorder="1" applyAlignment="1">
      <alignment horizontal="center" vertical="center"/>
    </xf>
    <xf numFmtId="3" fontId="8" fillId="2" borderId="5" xfId="0" applyNumberFormat="1" applyFont="1" applyFill="1" applyBorder="1" applyAlignment="1">
      <alignment horizontal="center" vertical="center"/>
    </xf>
    <xf numFmtId="3" fontId="8" fillId="2" borderId="3" xfId="0" applyNumberFormat="1" applyFont="1" applyFill="1" applyBorder="1" applyAlignment="1">
      <alignment horizontal="center"/>
    </xf>
    <xf numFmtId="3" fontId="8" fillId="2" borderId="4" xfId="0" applyNumberFormat="1" applyFont="1" applyFill="1" applyBorder="1" applyAlignment="1">
      <alignment horizontal="center"/>
    </xf>
    <xf numFmtId="3" fontId="8" fillId="2" borderId="5" xfId="0" applyNumberFormat="1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" fillId="4" borderId="7" xfId="0" applyFont="1" applyFill="1" applyBorder="1"/>
    <xf numFmtId="175" fontId="2" fillId="4" borderId="8" xfId="0" applyNumberFormat="1" applyFont="1" applyFill="1" applyBorder="1"/>
    <xf numFmtId="0" fontId="2" fillId="4" borderId="6" xfId="0" applyFont="1" applyFill="1" applyBorder="1"/>
    <xf numFmtId="175" fontId="2" fillId="4" borderId="6" xfId="0" applyNumberFormat="1" applyFont="1" applyFill="1" applyBorder="1"/>
    <xf numFmtId="175" fontId="0" fillId="2" borderId="6" xfId="0" applyNumberFormat="1" applyFill="1" applyBorder="1" applyAlignment="1">
      <alignment horizontal="right"/>
    </xf>
    <xf numFmtId="165" fontId="0" fillId="2" borderId="6" xfId="0" applyNumberFormat="1" applyFill="1" applyBorder="1" applyAlignment="1">
      <alignment horizontal="right"/>
    </xf>
    <xf numFmtId="166" fontId="0" fillId="2" borderId="6" xfId="0" applyNumberFormat="1" applyFill="1" applyBorder="1" applyAlignment="1">
      <alignment horizontal="right"/>
    </xf>
    <xf numFmtId="7" fontId="0" fillId="2" borderId="6" xfId="1" applyNumberFormat="1" applyFont="1" applyFill="1" applyBorder="1" applyAlignment="1">
      <alignment horizontal="right"/>
    </xf>
    <xf numFmtId="170" fontId="0" fillId="2" borderId="6" xfId="1" applyNumberFormat="1" applyFont="1" applyFill="1" applyBorder="1" applyAlignment="1">
      <alignment horizontal="right"/>
    </xf>
    <xf numFmtId="0" fontId="11" fillId="2" borderId="0" xfId="0" applyFont="1" applyFill="1"/>
    <xf numFmtId="167" fontId="0" fillId="2" borderId="6" xfId="0" applyNumberFormat="1" applyFill="1" applyBorder="1" applyAlignment="1">
      <alignment horizontal="right"/>
    </xf>
    <xf numFmtId="3" fontId="4" fillId="2" borderId="0" xfId="0" applyNumberFormat="1" applyFont="1" applyFill="1" applyBorder="1" applyAlignment="1">
      <alignment horizontal="right" indent="1"/>
    </xf>
    <xf numFmtId="4" fontId="3" fillId="2" borderId="0" xfId="0" applyNumberFormat="1" applyFont="1" applyFill="1" applyBorder="1" applyAlignment="1">
      <alignment horizontal="right" indent="1"/>
    </xf>
    <xf numFmtId="164" fontId="5" fillId="2" borderId="0" xfId="0" applyNumberFormat="1" applyFont="1" applyFill="1" applyBorder="1" applyAlignment="1">
      <alignment horizontal="right" indent="1"/>
    </xf>
    <xf numFmtId="3" fontId="6" fillId="2" borderId="0" xfId="0" applyNumberFormat="1" applyFont="1" applyFill="1" applyBorder="1" applyAlignment="1">
      <alignment horizontal="right" indent="1"/>
    </xf>
    <xf numFmtId="4" fontId="5" fillId="2" borderId="0" xfId="0" applyNumberFormat="1" applyFont="1" applyFill="1" applyBorder="1" applyAlignment="1">
      <alignment horizontal="right" indent="1"/>
    </xf>
    <xf numFmtId="164" fontId="5" fillId="2" borderId="0" xfId="0" applyNumberFormat="1" applyFont="1" applyFill="1" applyBorder="1" applyAlignment="1">
      <alignment horizontal="left" indent="5"/>
    </xf>
    <xf numFmtId="164" fontId="3" fillId="2" borderId="0" xfId="0" applyNumberFormat="1" applyFont="1" applyFill="1" applyBorder="1" applyAlignment="1">
      <alignment horizontal="right"/>
    </xf>
    <xf numFmtId="164" fontId="4" fillId="2" borderId="0" xfId="0" quotePrefix="1" applyNumberFormat="1" applyFont="1" applyFill="1" applyBorder="1" applyAlignment="1">
      <alignment horizontal="left" indent="1"/>
    </xf>
    <xf numFmtId="0" fontId="3" fillId="2" borderId="0" xfId="0" applyFont="1" applyFill="1" applyBorder="1"/>
    <xf numFmtId="164" fontId="6" fillId="2" borderId="0" xfId="0" applyNumberFormat="1" applyFont="1" applyFill="1" applyBorder="1" applyAlignment="1">
      <alignment horizontal="right" indent="1"/>
    </xf>
    <xf numFmtId="3" fontId="7" fillId="2" borderId="9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 vertical="center"/>
    </xf>
    <xf numFmtId="3" fontId="8" fillId="2" borderId="13" xfId="0" applyNumberFormat="1" applyFont="1" applyFill="1" applyBorder="1" applyAlignment="1">
      <alignment horizontal="center"/>
    </xf>
    <xf numFmtId="170" fontId="8" fillId="2" borderId="14" xfId="0" applyNumberFormat="1" applyFont="1" applyFill="1" applyBorder="1" applyAlignment="1">
      <alignment horizontal="right" indent="1"/>
    </xf>
    <xf numFmtId="3" fontId="8" fillId="2" borderId="15" xfId="0" applyNumberFormat="1" applyFont="1" applyFill="1" applyBorder="1" applyAlignment="1">
      <alignment horizontal="center"/>
    </xf>
    <xf numFmtId="170" fontId="8" fillId="2" borderId="16" xfId="0" applyNumberFormat="1" applyFont="1" applyFill="1" applyBorder="1" applyAlignment="1">
      <alignment horizontal="right" indent="1"/>
    </xf>
    <xf numFmtId="3" fontId="8" fillId="2" borderId="17" xfId="0" applyNumberFormat="1" applyFont="1" applyFill="1" applyBorder="1" applyAlignment="1">
      <alignment horizontal="center"/>
    </xf>
    <xf numFmtId="170" fontId="8" fillId="2" borderId="18" xfId="0" applyNumberFormat="1" applyFont="1" applyFill="1" applyBorder="1" applyAlignment="1">
      <alignment horizontal="right" indent="1"/>
    </xf>
    <xf numFmtId="165" fontId="8" fillId="2" borderId="14" xfId="0" applyNumberFormat="1" applyFont="1" applyFill="1" applyBorder="1" applyAlignment="1">
      <alignment horizontal="right" indent="1"/>
    </xf>
    <xf numFmtId="165" fontId="8" fillId="2" borderId="16" xfId="0" applyNumberFormat="1" applyFont="1" applyFill="1" applyBorder="1" applyAlignment="1">
      <alignment horizontal="right" indent="1"/>
    </xf>
    <xf numFmtId="165" fontId="8" fillId="2" borderId="18" xfId="0" applyNumberFormat="1" applyFont="1" applyFill="1" applyBorder="1" applyAlignment="1">
      <alignment horizontal="right" indent="1"/>
    </xf>
    <xf numFmtId="0" fontId="9" fillId="2" borderId="0" xfId="2" applyFont="1" applyFill="1" applyBorder="1" applyAlignment="1">
      <alignment wrapText="1"/>
    </xf>
    <xf numFmtId="0" fontId="7" fillId="2" borderId="0" xfId="2" applyFont="1" applyFill="1" applyBorder="1" applyAlignment="1">
      <alignment horizontal="center" wrapText="1"/>
    </xf>
    <xf numFmtId="173" fontId="8" fillId="2" borderId="0" xfId="2" applyNumberFormat="1" applyFont="1" applyFill="1" applyBorder="1" applyAlignment="1">
      <alignment horizontal="center"/>
    </xf>
    <xf numFmtId="0" fontId="10" fillId="2" borderId="0" xfId="2" applyFont="1" applyFill="1" applyBorder="1" applyAlignment="1">
      <alignment horizontal="center"/>
    </xf>
    <xf numFmtId="0" fontId="10" fillId="2" borderId="0" xfId="2" applyFont="1" applyFill="1" applyBorder="1" applyAlignment="1">
      <alignment horizontal="left" indent="1"/>
    </xf>
    <xf numFmtId="2" fontId="10" fillId="2" borderId="0" xfId="2" applyNumberFormat="1" applyFont="1" applyFill="1" applyBorder="1" applyAlignment="1">
      <alignment horizontal="right"/>
    </xf>
    <xf numFmtId="172" fontId="10" fillId="2" borderId="0" xfId="2" applyNumberFormat="1" applyFont="1" applyFill="1" applyBorder="1" applyAlignment="1">
      <alignment horizontal="right"/>
    </xf>
    <xf numFmtId="0" fontId="8" fillId="2" borderId="19" xfId="2" applyFont="1" applyFill="1" applyBorder="1" applyAlignment="1">
      <alignment horizontal="center"/>
    </xf>
    <xf numFmtId="0" fontId="7" fillId="2" borderId="20" xfId="2" applyFont="1" applyFill="1" applyBorder="1" applyAlignment="1">
      <alignment horizontal="center" wrapText="1"/>
    </xf>
    <xf numFmtId="0" fontId="7" fillId="2" borderId="21" xfId="2" applyFont="1" applyFill="1" applyBorder="1" applyAlignment="1">
      <alignment wrapText="1"/>
    </xf>
    <xf numFmtId="0" fontId="8" fillId="2" borderId="22" xfId="2" applyFont="1" applyFill="1" applyBorder="1" applyAlignment="1">
      <alignment horizontal="center"/>
    </xf>
    <xf numFmtId="0" fontId="7" fillId="2" borderId="24" xfId="2" applyFont="1" applyFill="1" applyBorder="1" applyAlignment="1">
      <alignment horizontal="center" wrapText="1"/>
    </xf>
    <xf numFmtId="174" fontId="8" fillId="2" borderId="25" xfId="3" applyNumberFormat="1" applyFont="1" applyFill="1" applyBorder="1" applyAlignment="1">
      <alignment horizontal="center"/>
    </xf>
    <xf numFmtId="174" fontId="8" fillId="2" borderId="24" xfId="3" applyNumberFormat="1" applyFont="1" applyFill="1" applyBorder="1" applyAlignment="1">
      <alignment horizontal="center"/>
    </xf>
    <xf numFmtId="0" fontId="7" fillId="2" borderId="26" xfId="2" applyFont="1" applyFill="1" applyBorder="1" applyAlignment="1">
      <alignment horizontal="center" wrapText="1"/>
    </xf>
    <xf numFmtId="0" fontId="7" fillId="2" borderId="26" xfId="2" applyFont="1" applyFill="1" applyBorder="1" applyAlignment="1">
      <alignment wrapText="1"/>
    </xf>
    <xf numFmtId="0" fontId="8" fillId="2" borderId="24" xfId="2" applyFont="1" applyFill="1" applyBorder="1" applyAlignment="1">
      <alignment horizontal="center"/>
    </xf>
    <xf numFmtId="171" fontId="8" fillId="2" borderId="24" xfId="2" applyNumberFormat="1" applyFont="1" applyFill="1" applyBorder="1" applyAlignment="1">
      <alignment horizontal="center" vertical="center"/>
    </xf>
    <xf numFmtId="0" fontId="7" fillId="2" borderId="27" xfId="2" applyFont="1" applyFill="1" applyBorder="1" applyAlignment="1">
      <alignment horizontal="center" wrapText="1"/>
    </xf>
    <xf numFmtId="0" fontId="9" fillId="2" borderId="28" xfId="2" applyFont="1" applyFill="1" applyBorder="1" applyAlignment="1">
      <alignment wrapText="1"/>
    </xf>
    <xf numFmtId="0" fontId="7" fillId="2" borderId="29" xfId="2" applyFont="1" applyFill="1" applyBorder="1" applyAlignment="1">
      <alignment horizontal="center" wrapText="1"/>
    </xf>
    <xf numFmtId="0" fontId="9" fillId="2" borderId="28" xfId="2" applyFont="1" applyFill="1" applyBorder="1" applyAlignment="1">
      <alignment horizontal="center" wrapText="1"/>
    </xf>
    <xf numFmtId="0" fontId="8" fillId="2" borderId="30" xfId="2" applyFont="1" applyFill="1" applyBorder="1" applyAlignment="1">
      <alignment horizontal="center"/>
    </xf>
    <xf numFmtId="174" fontId="8" fillId="2" borderId="31" xfId="3" applyNumberFormat="1" applyFont="1" applyFill="1" applyBorder="1" applyAlignment="1">
      <alignment horizontal="center"/>
    </xf>
    <xf numFmtId="0" fontId="10" fillId="2" borderId="32" xfId="2" applyFont="1" applyFill="1" applyBorder="1" applyAlignment="1">
      <alignment horizontal="left" indent="1"/>
    </xf>
    <xf numFmtId="171" fontId="8" fillId="2" borderId="31" xfId="2" applyNumberFormat="1" applyFont="1" applyFill="1" applyBorder="1" applyAlignment="1">
      <alignment horizontal="center" vertical="center"/>
    </xf>
    <xf numFmtId="173" fontId="8" fillId="2" borderId="33" xfId="2" applyNumberFormat="1" applyFont="1" applyFill="1" applyBorder="1" applyAlignment="1">
      <alignment horizontal="center"/>
    </xf>
    <xf numFmtId="167" fontId="0" fillId="2" borderId="6" xfId="1" applyNumberFormat="1" applyFont="1" applyFill="1" applyBorder="1" applyAlignment="1">
      <alignment horizontal="right"/>
    </xf>
    <xf numFmtId="0" fontId="0" fillId="2" borderId="20" xfId="0" applyFill="1" applyBorder="1"/>
    <xf numFmtId="0" fontId="0" fillId="2" borderId="22" xfId="0" applyFill="1" applyBorder="1"/>
    <xf numFmtId="0" fontId="2" fillId="3" borderId="34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167" fontId="2" fillId="4" borderId="6" xfId="0" applyNumberFormat="1" applyFont="1" applyFill="1" applyBorder="1"/>
    <xf numFmtId="0" fontId="0" fillId="2" borderId="6" xfId="0" applyNumberFormat="1" applyFill="1" applyBorder="1" applyAlignment="1">
      <alignment horizontal="center"/>
    </xf>
    <xf numFmtId="44" fontId="0" fillId="2" borderId="0" xfId="1" applyFont="1" applyFill="1"/>
    <xf numFmtId="0" fontId="2" fillId="2" borderId="0" xfId="0" applyFont="1" applyFill="1" applyAlignment="1">
      <alignment wrapText="1"/>
    </xf>
    <xf numFmtId="44" fontId="0" fillId="2" borderId="0" xfId="0" applyNumberFormat="1" applyFill="1"/>
    <xf numFmtId="0" fontId="7" fillId="2" borderId="1" xfId="0" applyFont="1" applyFill="1" applyBorder="1" applyAlignment="1">
      <alignment horizontal="center" wrapText="1"/>
    </xf>
    <xf numFmtId="164" fontId="7" fillId="2" borderId="10" xfId="0" applyNumberFormat="1" applyFont="1" applyFill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 vertical="center" wrapText="1"/>
    </xf>
    <xf numFmtId="0" fontId="7" fillId="2" borderId="23" xfId="2" applyFont="1" applyFill="1" applyBorder="1" applyAlignment="1">
      <alignment horizontal="center" wrapText="1"/>
    </xf>
    <xf numFmtId="0" fontId="8" fillId="2" borderId="22" xfId="2" applyFont="1" applyFill="1" applyBorder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/>
    </xf>
  </cellXfs>
  <cellStyles count="6">
    <cellStyle name="Komma 2" xfId="3"/>
    <cellStyle name="Prozent 2" xfId="4"/>
    <cellStyle name="Standard" xfId="0" builtinId="0"/>
    <cellStyle name="Standard 2" xfId="5"/>
    <cellStyle name="Standard 3" xfId="2"/>
    <cellStyle name="Währung" xfId="1" builtinId="4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7"/>
  <sheetViews>
    <sheetView tabSelected="1" workbookViewId="0">
      <selection activeCell="C9" sqref="C9"/>
    </sheetView>
  </sheetViews>
  <sheetFormatPr baseColWidth="10" defaultRowHeight="12.75" x14ac:dyDescent="0.2"/>
  <cols>
    <col min="1" max="1" width="2.140625" style="19" customWidth="1"/>
    <col min="2" max="2" width="42.140625" style="19" customWidth="1"/>
    <col min="3" max="3" width="18" style="19" customWidth="1"/>
    <col min="4" max="16384" width="11.42578125" style="19"/>
  </cols>
  <sheetData>
    <row r="1" spans="2:3" ht="15.75" x14ac:dyDescent="0.25">
      <c r="B1" s="41" t="s">
        <v>21</v>
      </c>
    </row>
    <row r="2" spans="2:3" ht="7.5" customHeight="1" x14ac:dyDescent="0.2"/>
    <row r="3" spans="2:3" x14ac:dyDescent="0.2">
      <c r="B3" s="19" t="s">
        <v>20</v>
      </c>
    </row>
    <row r="4" spans="2:3" x14ac:dyDescent="0.2">
      <c r="B4" s="19" t="s">
        <v>39</v>
      </c>
      <c r="C4" s="92"/>
    </row>
    <row r="5" spans="2:3" x14ac:dyDescent="0.2">
      <c r="B5" s="93"/>
      <c r="C5" s="94" t="s">
        <v>37</v>
      </c>
    </row>
    <row r="6" spans="2:3" ht="7.5" customHeight="1" x14ac:dyDescent="0.2"/>
    <row r="7" spans="2:3" x14ac:dyDescent="0.2">
      <c r="B7" s="21" t="s">
        <v>2</v>
      </c>
      <c r="C7" s="23">
        <v>4000000</v>
      </c>
    </row>
    <row r="9" spans="2:3" x14ac:dyDescent="0.2">
      <c r="B9" s="21" t="s">
        <v>9</v>
      </c>
      <c r="C9" s="22">
        <v>4000</v>
      </c>
    </row>
    <row r="11" spans="2:3" x14ac:dyDescent="0.2">
      <c r="B11" s="20" t="s">
        <v>34</v>
      </c>
    </row>
    <row r="12" spans="2:3" ht="6.75" customHeight="1" x14ac:dyDescent="0.2"/>
    <row r="13" spans="2:3" x14ac:dyDescent="0.2">
      <c r="B13" s="21" t="s">
        <v>44</v>
      </c>
      <c r="C13" s="97">
        <f>VLOOKUP($C$7,Preisblatt!$B$5:$E$16,3,TRUE)</f>
        <v>8</v>
      </c>
    </row>
    <row r="14" spans="2:3" ht="6.75" customHeight="1" x14ac:dyDescent="0.2"/>
    <row r="15" spans="2:3" hidden="1" x14ac:dyDescent="0.2">
      <c r="B15" s="21" t="s">
        <v>26</v>
      </c>
      <c r="C15" s="42">
        <f>VLOOKUP($C$13,Preisblatt!$D$5:$G$16,3,TRUE)</f>
        <v>10334.5</v>
      </c>
    </row>
    <row r="16" spans="2:3" ht="6.75" hidden="1" customHeight="1" x14ac:dyDescent="0.2"/>
    <row r="17" spans="2:3" hidden="1" x14ac:dyDescent="0.2">
      <c r="B17" s="21" t="s">
        <v>28</v>
      </c>
      <c r="C17" s="37">
        <f>VLOOKUP($C$13,Preisblatt!$D$5:$G$16,4,TRUE)</f>
        <v>2000000</v>
      </c>
    </row>
    <row r="18" spans="2:3" ht="6.75" hidden="1" customHeight="1" x14ac:dyDescent="0.2"/>
    <row r="19" spans="2:3" hidden="1" x14ac:dyDescent="0.2">
      <c r="B19" s="21" t="s">
        <v>23</v>
      </c>
      <c r="C19" s="38">
        <f>VLOOKUP($C$13,Preisblatt!$D$5:$G$16,2,TRUE)</f>
        <v>0.49990000000000001</v>
      </c>
    </row>
    <row r="20" spans="2:3" ht="6.75" hidden="1" customHeight="1" x14ac:dyDescent="0.2"/>
    <row r="21" spans="2:3" hidden="1" x14ac:dyDescent="0.2">
      <c r="B21" s="21" t="s">
        <v>31</v>
      </c>
      <c r="C21" s="36">
        <f>ROUND(($C$7-$C$17)*$C$19/100,4)</f>
        <v>9998</v>
      </c>
    </row>
    <row r="22" spans="2:3" ht="6.75" hidden="1" customHeight="1" x14ac:dyDescent="0.2"/>
    <row r="23" spans="2:3" x14ac:dyDescent="0.2">
      <c r="B23" s="34" t="s">
        <v>43</v>
      </c>
      <c r="C23" s="35">
        <f>SUM($C$21,$C$15)</f>
        <v>20332.5</v>
      </c>
    </row>
    <row r="24" spans="2:3" ht="13.5" customHeight="1" x14ac:dyDescent="0.2"/>
    <row r="25" spans="2:3" x14ac:dyDescent="0.2">
      <c r="B25" s="21" t="s">
        <v>45</v>
      </c>
      <c r="C25" s="31">
        <f>VLOOKUP($C$9,Preisblatt!$B$23:$E$34,3,TRUE)</f>
        <v>9</v>
      </c>
    </row>
    <row r="26" spans="2:3" ht="6.75" customHeight="1" x14ac:dyDescent="0.2"/>
    <row r="27" spans="2:3" hidden="1" x14ac:dyDescent="0.2">
      <c r="B27" s="21" t="s">
        <v>25</v>
      </c>
      <c r="C27" s="91">
        <f>VLOOKUP($C$25,Preisblatt!$D$23:$G$34,3,TRUE)</f>
        <v>59019</v>
      </c>
    </row>
    <row r="28" spans="2:3" ht="6.75" hidden="1" customHeight="1" x14ac:dyDescent="0.2"/>
    <row r="29" spans="2:3" hidden="1" x14ac:dyDescent="0.2">
      <c r="B29" s="21" t="s">
        <v>27</v>
      </c>
      <c r="C29" s="40">
        <f>VLOOKUP($C$25,Preisblatt!$D$23:$G$34,4,TRUE)</f>
        <v>3000</v>
      </c>
    </row>
    <row r="30" spans="2:3" ht="6.75" hidden="1" customHeight="1" x14ac:dyDescent="0.2"/>
    <row r="31" spans="2:3" hidden="1" x14ac:dyDescent="0.2">
      <c r="B31" s="21" t="s">
        <v>29</v>
      </c>
      <c r="C31" s="39">
        <f>VLOOKUP($C$25,Preisblatt!$D$23:$G$34,2,TRUE)</f>
        <v>17.39</v>
      </c>
    </row>
    <row r="32" spans="2:3" ht="6.75" hidden="1" customHeight="1" x14ac:dyDescent="0.2"/>
    <row r="33" spans="2:3" hidden="1" x14ac:dyDescent="0.2">
      <c r="B33" s="21" t="s">
        <v>30</v>
      </c>
      <c r="C33" s="36">
        <f>ROUND(($C$9-$C$29)*$C$31,4)</f>
        <v>17390</v>
      </c>
    </row>
    <row r="34" spans="2:3" ht="6.75" hidden="1" customHeight="1" x14ac:dyDescent="0.2"/>
    <row r="35" spans="2:3" x14ac:dyDescent="0.2">
      <c r="B35" s="34" t="s">
        <v>42</v>
      </c>
      <c r="C35" s="35">
        <f>SUM($C$33,$C$27)</f>
        <v>76409</v>
      </c>
    </row>
    <row r="36" spans="2:3" ht="13.5" thickBot="1" x14ac:dyDescent="0.25"/>
    <row r="37" spans="2:3" ht="13.5" thickBot="1" x14ac:dyDescent="0.25">
      <c r="B37" s="32" t="s">
        <v>33</v>
      </c>
      <c r="C37" s="33">
        <f>SUM($C$23,$C$35)</f>
        <v>96741.5</v>
      </c>
    </row>
  </sheetData>
  <sheetProtection algorithmName="SHA-512" hashValue="Zn3dGF1UVqUWOTjsBvptxd/g4FXjBa1d86eODcUVT6nx3cuPJlHxnFfMiXXCMOQUxlWiJcGaQ+dOE9+HEOR+dQ==" saltValue="qxu7sQzhiyaID5nKeriVgQ==" spinCount="100000" sheet="1" selectLockedCell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9"/>
  <sheetViews>
    <sheetView workbookViewId="0">
      <selection activeCell="C7" sqref="C7"/>
    </sheetView>
  </sheetViews>
  <sheetFormatPr baseColWidth="10" defaultRowHeight="12.75" x14ac:dyDescent="0.2"/>
  <cols>
    <col min="1" max="1" width="2.140625" style="19" customWidth="1"/>
    <col min="2" max="2" width="33" style="19" customWidth="1"/>
    <col min="3" max="3" width="19" style="19" customWidth="1"/>
    <col min="4" max="16384" width="11.42578125" style="19"/>
  </cols>
  <sheetData>
    <row r="1" spans="2:3" ht="15.75" x14ac:dyDescent="0.25">
      <c r="B1" s="41" t="s">
        <v>35</v>
      </c>
    </row>
    <row r="2" spans="2:3" ht="7.5" customHeight="1" x14ac:dyDescent="0.2"/>
    <row r="3" spans="2:3" x14ac:dyDescent="0.2">
      <c r="B3" s="19" t="s">
        <v>20</v>
      </c>
    </row>
    <row r="4" spans="2:3" x14ac:dyDescent="0.2">
      <c r="B4" s="19" t="s">
        <v>39</v>
      </c>
    </row>
    <row r="5" spans="2:3" x14ac:dyDescent="0.2">
      <c r="C5" s="95" t="s">
        <v>37</v>
      </c>
    </row>
    <row r="6" spans="2:3" ht="7.5" customHeight="1" x14ac:dyDescent="0.2"/>
    <row r="7" spans="2:3" x14ac:dyDescent="0.2">
      <c r="B7" s="21" t="s">
        <v>2</v>
      </c>
      <c r="C7" s="23">
        <v>35000</v>
      </c>
    </row>
    <row r="9" spans="2:3" x14ac:dyDescent="0.2">
      <c r="B9" s="20" t="s">
        <v>34</v>
      </c>
    </row>
    <row r="10" spans="2:3" ht="6.75" customHeight="1" x14ac:dyDescent="0.2"/>
    <row r="11" spans="2:3" x14ac:dyDescent="0.2">
      <c r="B11" s="21" t="s">
        <v>36</v>
      </c>
      <c r="C11" s="31">
        <f>VLOOKUP($C$7,Preisblatt!$K$5:$P$10,3,TRUE)</f>
        <v>3</v>
      </c>
    </row>
    <row r="12" spans="2:3" ht="6.75" customHeight="1" x14ac:dyDescent="0.2"/>
    <row r="13" spans="2:3" x14ac:dyDescent="0.2">
      <c r="B13" s="34" t="s">
        <v>12</v>
      </c>
      <c r="C13" s="96">
        <f>VLOOKUP($C$7,Preisblatt!$K$5:$P$10,4,TRUE)</f>
        <v>58.8</v>
      </c>
    </row>
    <row r="14" spans="2:3" ht="6.75" customHeight="1" x14ac:dyDescent="0.2"/>
    <row r="15" spans="2:3" x14ac:dyDescent="0.2">
      <c r="B15" s="21" t="s">
        <v>38</v>
      </c>
      <c r="C15" s="38">
        <f>VLOOKUP($C$7,Preisblatt!$K$5:$P$10,5,TRUE)</f>
        <v>1.6561999999999999</v>
      </c>
    </row>
    <row r="16" spans="2:3" ht="6.75" customHeight="1" x14ac:dyDescent="0.2"/>
    <row r="17" spans="2:3" x14ac:dyDescent="0.2">
      <c r="B17" s="34" t="s">
        <v>32</v>
      </c>
      <c r="C17" s="35">
        <f>ROUND($C$7*$C$15/100,4)</f>
        <v>579.66999999999996</v>
      </c>
    </row>
    <row r="18" spans="2:3" ht="13.5" thickBot="1" x14ac:dyDescent="0.25"/>
    <row r="19" spans="2:3" ht="13.5" thickBot="1" x14ac:dyDescent="0.25">
      <c r="B19" s="32" t="s">
        <v>33</v>
      </c>
      <c r="C19" s="33">
        <f>SUM($C$17,$C$13)</f>
        <v>638.46999999999991</v>
      </c>
    </row>
  </sheetData>
  <sheetProtection algorithmName="SHA-512" hashValue="n12so8vKP3WFpkXExBVrcA94K02jhl7Mg1/ovQYtlqzUGfnaeS54zVe6zbDfuMt/59lgl5kvzhsb5Pn5TYO1RA==" saltValue="T4AOTqS+260pzq/e13tekA==" spinCount="100000" sheet="1" objects="1" scenarios="1" selectLockedCells="1"/>
  <pageMargins left="0.7" right="0.7" top="0.78740157499999996" bottom="0.78740157499999996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selection activeCell="G19" sqref="G19"/>
    </sheetView>
  </sheetViews>
  <sheetFormatPr baseColWidth="10" defaultRowHeight="12.75" x14ac:dyDescent="0.2"/>
  <cols>
    <col min="1" max="1" width="11.42578125" style="19"/>
    <col min="2" max="2" width="16.140625" style="19" customWidth="1"/>
    <col min="3" max="4" width="16.42578125" style="19" customWidth="1"/>
    <col min="5" max="5" width="15.7109375" style="19" customWidth="1"/>
    <col min="6" max="6" width="17.140625" style="19" customWidth="1"/>
    <col min="7" max="7" width="22" style="19" bestFit="1" customWidth="1"/>
    <col min="8" max="8" width="14.42578125" style="19" customWidth="1"/>
    <col min="9" max="9" width="14.28515625" style="19" customWidth="1"/>
    <col min="10" max="10" width="11.42578125" style="19"/>
    <col min="11" max="11" width="23.140625" style="19" customWidth="1"/>
    <col min="12" max="12" width="24.140625" style="19" customWidth="1"/>
    <col min="13" max="13" width="11.5703125" style="19" customWidth="1"/>
    <col min="14" max="14" width="17.5703125" style="19" customWidth="1"/>
    <col min="15" max="15" width="25.42578125" style="19" customWidth="1"/>
    <col min="16" max="16384" width="11.42578125" style="19"/>
  </cols>
  <sheetData>
    <row r="1" spans="1:15" ht="16.5" x14ac:dyDescent="0.25">
      <c r="A1" s="51" t="s">
        <v>0</v>
      </c>
      <c r="B1" s="43"/>
      <c r="C1" s="44"/>
      <c r="D1" s="44"/>
      <c r="E1" s="45"/>
      <c r="F1" s="45"/>
      <c r="G1" s="52"/>
      <c r="J1" s="51" t="s">
        <v>19</v>
      </c>
    </row>
    <row r="2" spans="1:15" ht="15" customHeight="1" thickBot="1" x14ac:dyDescent="0.3">
      <c r="A2" s="46"/>
      <c r="B2" s="46"/>
      <c r="C2" s="47"/>
      <c r="D2" s="47"/>
      <c r="E2" s="45"/>
      <c r="F2" s="45"/>
      <c r="G2" s="52"/>
      <c r="J2" s="64"/>
      <c r="K2" s="83"/>
      <c r="L2" s="83"/>
      <c r="M2" s="64"/>
      <c r="N2" s="85"/>
      <c r="O2" s="85"/>
    </row>
    <row r="3" spans="1:15" ht="15" customHeight="1" x14ac:dyDescent="0.2">
      <c r="A3" s="53" t="s">
        <v>1</v>
      </c>
      <c r="B3" s="101" t="s">
        <v>2</v>
      </c>
      <c r="C3" s="101"/>
      <c r="D3" s="24" t="s">
        <v>22</v>
      </c>
      <c r="E3" s="1" t="s">
        <v>3</v>
      </c>
      <c r="F3" s="1" t="s">
        <v>4</v>
      </c>
      <c r="G3" s="102" t="s">
        <v>5</v>
      </c>
      <c r="H3" s="106" t="s">
        <v>40</v>
      </c>
      <c r="I3" s="107" t="s">
        <v>41</v>
      </c>
      <c r="J3" s="82" t="s">
        <v>15</v>
      </c>
      <c r="K3" s="104" t="s">
        <v>16</v>
      </c>
      <c r="L3" s="105"/>
      <c r="M3" s="84" t="s">
        <v>15</v>
      </c>
      <c r="N3" s="75" t="s">
        <v>12</v>
      </c>
      <c r="O3" s="65" t="s">
        <v>3</v>
      </c>
    </row>
    <row r="4" spans="1:15" ht="15" customHeight="1" x14ac:dyDescent="0.2">
      <c r="A4" s="54"/>
      <c r="B4" s="2" t="s">
        <v>6</v>
      </c>
      <c r="C4" s="2" t="s">
        <v>7</v>
      </c>
      <c r="D4" s="2"/>
      <c r="E4" s="3"/>
      <c r="F4" s="3"/>
      <c r="G4" s="103"/>
      <c r="H4" s="106"/>
      <c r="I4" s="107"/>
      <c r="J4" s="73"/>
      <c r="K4" s="75" t="s">
        <v>13</v>
      </c>
      <c r="L4" s="78" t="s">
        <v>14</v>
      </c>
      <c r="M4" s="79"/>
      <c r="N4" s="78" t="s">
        <v>17</v>
      </c>
      <c r="O4" s="72" t="s">
        <v>18</v>
      </c>
    </row>
    <row r="5" spans="1:15" x14ac:dyDescent="0.2">
      <c r="A5" s="55">
        <f>IF(ISNUMBER(G5),1,"")</f>
        <v>1</v>
      </c>
      <c r="B5" s="4">
        <v>1</v>
      </c>
      <c r="C5" s="4">
        <v>10000</v>
      </c>
      <c r="D5" s="25">
        <v>1</v>
      </c>
      <c r="E5" s="5">
        <v>0.51919999999999999</v>
      </c>
      <c r="F5" s="6">
        <v>0</v>
      </c>
      <c r="G5" s="61">
        <v>0</v>
      </c>
      <c r="H5" s="98">
        <f>ROUND(C5*E5/100,4)</f>
        <v>51.92</v>
      </c>
      <c r="J5" s="71">
        <v>1</v>
      </c>
      <c r="K5" s="76">
        <v>0</v>
      </c>
      <c r="L5" s="77">
        <v>1000</v>
      </c>
      <c r="M5" s="80">
        <v>1</v>
      </c>
      <c r="N5" s="81">
        <v>22.8</v>
      </c>
      <c r="O5" s="66">
        <v>3.0962000000000001</v>
      </c>
    </row>
    <row r="6" spans="1:15" x14ac:dyDescent="0.2">
      <c r="A6" s="57">
        <f>IF(ISNUMBER(G6),2,"")</f>
        <v>2</v>
      </c>
      <c r="B6" s="7">
        <v>10001</v>
      </c>
      <c r="C6" s="7">
        <v>100000</v>
      </c>
      <c r="D6" s="26">
        <v>2</v>
      </c>
      <c r="E6" s="8">
        <v>0.51919999999999999</v>
      </c>
      <c r="F6" s="9">
        <v>51.92</v>
      </c>
      <c r="G6" s="62">
        <v>10000</v>
      </c>
      <c r="H6" s="98">
        <f>ROUND((C6-C5)*E6/100,4)</f>
        <v>467.28</v>
      </c>
      <c r="I6" s="100">
        <f>ROUND(H5+H6,4)</f>
        <v>519.20000000000005</v>
      </c>
      <c r="J6" s="74">
        <v>2</v>
      </c>
      <c r="K6" s="77">
        <v>1001</v>
      </c>
      <c r="L6" s="77">
        <v>10000</v>
      </c>
      <c r="M6" s="80">
        <v>2</v>
      </c>
      <c r="N6" s="81">
        <v>34.799999999999997</v>
      </c>
      <c r="O6" s="66">
        <v>1.8962000000000001</v>
      </c>
    </row>
    <row r="7" spans="1:15" x14ac:dyDescent="0.2">
      <c r="A7" s="57">
        <f>IF(ISNUMBER(G7),3,"")</f>
        <v>3</v>
      </c>
      <c r="B7" s="7">
        <v>100001</v>
      </c>
      <c r="C7" s="7">
        <v>200000</v>
      </c>
      <c r="D7" s="26">
        <v>3</v>
      </c>
      <c r="E7" s="8">
        <v>0.51910000000000001</v>
      </c>
      <c r="F7" s="9">
        <v>519.20000000000005</v>
      </c>
      <c r="G7" s="62">
        <v>100000</v>
      </c>
      <c r="H7" s="98">
        <f t="shared" ref="H7:H15" si="0">ROUND((C7-C6)*E7/100,4)</f>
        <v>519.1</v>
      </c>
      <c r="I7" s="100">
        <f>ROUND(I6+H7,2)</f>
        <v>1038.3</v>
      </c>
      <c r="J7" s="74">
        <v>3</v>
      </c>
      <c r="K7" s="77">
        <v>10001</v>
      </c>
      <c r="L7" s="77">
        <v>100000</v>
      </c>
      <c r="M7" s="80">
        <v>3</v>
      </c>
      <c r="N7" s="81">
        <v>58.8</v>
      </c>
      <c r="O7" s="66">
        <v>1.6561999999999999</v>
      </c>
    </row>
    <row r="8" spans="1:15" x14ac:dyDescent="0.2">
      <c r="A8" s="57">
        <f>IF(ISNUMBER(G8),4,"")</f>
        <v>4</v>
      </c>
      <c r="B8" s="7">
        <v>200001</v>
      </c>
      <c r="C8" s="7">
        <v>500000</v>
      </c>
      <c r="D8" s="26">
        <v>4</v>
      </c>
      <c r="E8" s="8">
        <v>0.51890000000000003</v>
      </c>
      <c r="F8" s="9">
        <v>1038.3</v>
      </c>
      <c r="G8" s="62">
        <v>200000</v>
      </c>
      <c r="H8" s="98">
        <f t="shared" si="0"/>
        <v>1556.7</v>
      </c>
      <c r="I8" s="100">
        <f t="shared" ref="I8:I16" si="1">ROUND(I7+H8,2)</f>
        <v>2595</v>
      </c>
      <c r="J8" s="74">
        <v>4</v>
      </c>
      <c r="K8" s="77">
        <v>100001</v>
      </c>
      <c r="L8" s="77">
        <v>300000</v>
      </c>
      <c r="M8" s="80">
        <v>4</v>
      </c>
      <c r="N8" s="81">
        <v>110.8</v>
      </c>
      <c r="O8" s="66">
        <v>1.6042000000000001</v>
      </c>
    </row>
    <row r="9" spans="1:15" x14ac:dyDescent="0.2">
      <c r="A9" s="57">
        <f>IF(ISNUMBER(G9),5,"")</f>
        <v>5</v>
      </c>
      <c r="B9" s="7">
        <v>500001</v>
      </c>
      <c r="C9" s="7">
        <v>1000000</v>
      </c>
      <c r="D9" s="26">
        <v>5</v>
      </c>
      <c r="E9" s="8">
        <v>0.51800000000000002</v>
      </c>
      <c r="F9" s="9">
        <v>2595</v>
      </c>
      <c r="G9" s="62">
        <v>500000</v>
      </c>
      <c r="H9" s="98">
        <f t="shared" si="0"/>
        <v>2590</v>
      </c>
      <c r="I9" s="100">
        <f t="shared" si="1"/>
        <v>5185</v>
      </c>
      <c r="J9" s="74">
        <v>5</v>
      </c>
      <c r="K9" s="77">
        <v>300001</v>
      </c>
      <c r="L9" s="77">
        <v>1000000</v>
      </c>
      <c r="M9" s="80">
        <v>5</v>
      </c>
      <c r="N9" s="81">
        <v>210.8</v>
      </c>
      <c r="O9" s="66">
        <v>1.5709</v>
      </c>
    </row>
    <row r="10" spans="1:15" ht="13.5" thickBot="1" x14ac:dyDescent="0.25">
      <c r="A10" s="57">
        <f>IF(ISNUMBER(G10),6,"")</f>
        <v>6</v>
      </c>
      <c r="B10" s="7">
        <v>1000001</v>
      </c>
      <c r="C10" s="7">
        <v>1500000</v>
      </c>
      <c r="D10" s="26">
        <v>6</v>
      </c>
      <c r="E10" s="8">
        <v>0.51619999999999999</v>
      </c>
      <c r="F10" s="9">
        <v>5185</v>
      </c>
      <c r="G10" s="62">
        <v>1000000</v>
      </c>
      <c r="H10" s="98">
        <f t="shared" si="0"/>
        <v>2581</v>
      </c>
      <c r="I10" s="100">
        <f t="shared" si="1"/>
        <v>7766</v>
      </c>
      <c r="J10" s="86">
        <v>6</v>
      </c>
      <c r="K10" s="87">
        <v>1000001</v>
      </c>
      <c r="L10" s="77"/>
      <c r="M10" s="80">
        <v>6</v>
      </c>
      <c r="N10" s="89">
        <v>410.8</v>
      </c>
      <c r="O10" s="90">
        <v>1.5508999999999999</v>
      </c>
    </row>
    <row r="11" spans="1:15" ht="12.75" customHeight="1" x14ac:dyDescent="0.25">
      <c r="A11" s="57">
        <f>IF(ISNUMBER(G11),7,"")</f>
        <v>7</v>
      </c>
      <c r="B11" s="7">
        <v>1500001</v>
      </c>
      <c r="C11" s="7">
        <v>2000000</v>
      </c>
      <c r="D11" s="26">
        <v>7</v>
      </c>
      <c r="E11" s="8">
        <v>0.51370000000000005</v>
      </c>
      <c r="F11" s="9">
        <v>7766</v>
      </c>
      <c r="G11" s="62">
        <v>1500000</v>
      </c>
      <c r="H11" s="98">
        <f t="shared" si="0"/>
        <v>2568.5</v>
      </c>
      <c r="I11" s="100">
        <f t="shared" si="1"/>
        <v>10334.5</v>
      </c>
      <c r="J11" s="67"/>
      <c r="K11" s="68"/>
      <c r="L11" s="88"/>
      <c r="M11" s="88"/>
      <c r="N11" s="69"/>
      <c r="O11" s="70"/>
    </row>
    <row r="12" spans="1:15" ht="12.75" customHeight="1" x14ac:dyDescent="0.2">
      <c r="A12" s="57">
        <f>IF(ISNUMBER(G12),8,"")</f>
        <v>8</v>
      </c>
      <c r="B12" s="7">
        <v>2000001</v>
      </c>
      <c r="C12" s="7">
        <v>5000000</v>
      </c>
      <c r="D12" s="26">
        <v>8</v>
      </c>
      <c r="E12" s="8">
        <v>0.49990000000000001</v>
      </c>
      <c r="F12" s="9">
        <v>10334.5</v>
      </c>
      <c r="G12" s="62">
        <v>2000000</v>
      </c>
      <c r="H12" s="98">
        <f t="shared" si="0"/>
        <v>14997</v>
      </c>
      <c r="I12" s="100">
        <f t="shared" si="1"/>
        <v>25331.5</v>
      </c>
    </row>
    <row r="13" spans="1:15" x14ac:dyDescent="0.2">
      <c r="A13" s="57">
        <f>IF(ISNUMBER(G13),9,"")</f>
        <v>9</v>
      </c>
      <c r="B13" s="7">
        <v>5000001</v>
      </c>
      <c r="C13" s="7">
        <v>10000000</v>
      </c>
      <c r="D13" s="26">
        <v>9</v>
      </c>
      <c r="E13" s="8">
        <v>0.45129999999999998</v>
      </c>
      <c r="F13" s="9">
        <v>25331.5</v>
      </c>
      <c r="G13" s="62">
        <v>5000000</v>
      </c>
      <c r="H13" s="98">
        <f t="shared" si="0"/>
        <v>22565</v>
      </c>
      <c r="I13" s="100">
        <f t="shared" si="1"/>
        <v>47896.5</v>
      </c>
    </row>
    <row r="14" spans="1:15" x14ac:dyDescent="0.2">
      <c r="A14" s="57">
        <f>IF(ISNUMBER(G14),10,"")</f>
        <v>10</v>
      </c>
      <c r="B14" s="7">
        <v>10000001</v>
      </c>
      <c r="C14" s="7">
        <v>20000000</v>
      </c>
      <c r="D14" s="26">
        <v>10</v>
      </c>
      <c r="E14" s="8">
        <v>0.34029999999999999</v>
      </c>
      <c r="F14" s="9">
        <v>47896.5</v>
      </c>
      <c r="G14" s="62">
        <v>10000000</v>
      </c>
      <c r="H14" s="98">
        <f t="shared" si="0"/>
        <v>34030</v>
      </c>
      <c r="I14" s="100">
        <f t="shared" si="1"/>
        <v>81926.5</v>
      </c>
    </row>
    <row r="15" spans="1:15" x14ac:dyDescent="0.2">
      <c r="A15" s="57">
        <f>IF(ISNUMBER(G15),11,"")</f>
        <v>11</v>
      </c>
      <c r="B15" s="7">
        <v>20000001</v>
      </c>
      <c r="C15" s="7">
        <v>40000000</v>
      </c>
      <c r="D15" s="26">
        <v>11</v>
      </c>
      <c r="E15" s="8">
        <v>0.19450000000000001</v>
      </c>
      <c r="F15" s="9">
        <v>81926.5</v>
      </c>
      <c r="G15" s="62">
        <v>20000000</v>
      </c>
      <c r="H15" s="98">
        <f t="shared" si="0"/>
        <v>38900</v>
      </c>
      <c r="I15" s="100">
        <f t="shared" si="1"/>
        <v>120826.5</v>
      </c>
    </row>
    <row r="16" spans="1:15" ht="13.5" thickBot="1" x14ac:dyDescent="0.25">
      <c r="A16" s="59">
        <f>IF(ISNUMBER(G16),12,"")</f>
        <v>12</v>
      </c>
      <c r="B16" s="10">
        <v>40000001</v>
      </c>
      <c r="C16" s="10"/>
      <c r="D16" s="27">
        <v>12</v>
      </c>
      <c r="E16" s="11">
        <v>0.13220000000000001</v>
      </c>
      <c r="F16" s="12">
        <v>120826.5</v>
      </c>
      <c r="G16" s="63">
        <v>40000000</v>
      </c>
      <c r="I16" s="100">
        <f t="shared" si="1"/>
        <v>120826.5</v>
      </c>
    </row>
    <row r="19" spans="1:9" ht="16.5" x14ac:dyDescent="0.25">
      <c r="A19" s="51" t="s">
        <v>8</v>
      </c>
      <c r="B19" s="43"/>
      <c r="C19" s="44"/>
      <c r="D19" s="44"/>
      <c r="E19" s="48"/>
      <c r="F19" s="48"/>
      <c r="G19" s="52"/>
    </row>
    <row r="20" spans="1:9" ht="17.25" thickBot="1" x14ac:dyDescent="0.3">
      <c r="A20" s="46"/>
      <c r="B20" s="46"/>
      <c r="C20" s="49"/>
      <c r="D20" s="49"/>
      <c r="E20" s="50"/>
      <c r="F20" s="50"/>
      <c r="G20" s="50"/>
    </row>
    <row r="21" spans="1:9" ht="25.5" x14ac:dyDescent="0.2">
      <c r="A21" s="53" t="s">
        <v>1</v>
      </c>
      <c r="B21" s="101" t="s">
        <v>9</v>
      </c>
      <c r="C21" s="101"/>
      <c r="D21" s="24" t="s">
        <v>24</v>
      </c>
      <c r="E21" s="1" t="s">
        <v>10</v>
      </c>
      <c r="F21" s="1" t="s">
        <v>4</v>
      </c>
      <c r="G21" s="102" t="s">
        <v>11</v>
      </c>
      <c r="H21" s="99" t="s">
        <v>40</v>
      </c>
      <c r="I21" s="20" t="s">
        <v>41</v>
      </c>
    </row>
    <row r="22" spans="1:9" x14ac:dyDescent="0.2">
      <c r="A22" s="54"/>
      <c r="B22" s="2" t="s">
        <v>6</v>
      </c>
      <c r="C22" s="2" t="s">
        <v>7</v>
      </c>
      <c r="D22" s="2"/>
      <c r="E22" s="3"/>
      <c r="F22" s="3"/>
      <c r="G22" s="103"/>
    </row>
    <row r="23" spans="1:9" x14ac:dyDescent="0.2">
      <c r="A23" s="55">
        <f>IF(ISNUMBER(G23),1,"")</f>
        <v>1</v>
      </c>
      <c r="B23" s="13">
        <v>1E-3</v>
      </c>
      <c r="C23" s="13">
        <v>50</v>
      </c>
      <c r="D23" s="28">
        <v>1</v>
      </c>
      <c r="E23" s="14">
        <v>20.36</v>
      </c>
      <c r="F23" s="6">
        <v>0</v>
      </c>
      <c r="G23" s="56">
        <v>0</v>
      </c>
      <c r="H23" s="98">
        <f>C23*E23</f>
        <v>1018</v>
      </c>
    </row>
    <row r="24" spans="1:9" x14ac:dyDescent="0.2">
      <c r="A24" s="57">
        <f>IF(ISNUMBER(G24),2,"")</f>
        <v>2</v>
      </c>
      <c r="B24" s="15">
        <v>50.000999999999998</v>
      </c>
      <c r="C24" s="15">
        <v>100</v>
      </c>
      <c r="D24" s="29">
        <v>2</v>
      </c>
      <c r="E24" s="16">
        <v>20.36</v>
      </c>
      <c r="F24" s="9">
        <v>1018</v>
      </c>
      <c r="G24" s="58">
        <v>50</v>
      </c>
      <c r="H24" s="98">
        <f>(C24-C23)*E24</f>
        <v>1018</v>
      </c>
      <c r="I24" s="100">
        <f>H23+H24</f>
        <v>2036</v>
      </c>
    </row>
    <row r="25" spans="1:9" x14ac:dyDescent="0.2">
      <c r="A25" s="57">
        <f>IF(ISNUMBER(G25),3,"")</f>
        <v>3</v>
      </c>
      <c r="B25" s="15">
        <v>100.001</v>
      </c>
      <c r="C25" s="15">
        <v>200</v>
      </c>
      <c r="D25" s="29">
        <v>3</v>
      </c>
      <c r="E25" s="16">
        <v>20.350000000000001</v>
      </c>
      <c r="F25" s="9">
        <v>2036</v>
      </c>
      <c r="G25" s="58">
        <v>100</v>
      </c>
      <c r="H25" s="98">
        <f t="shared" ref="H25:H33" si="2">(C25-C24)*E25</f>
        <v>2035.0000000000002</v>
      </c>
      <c r="I25" s="100">
        <f>I24+H25</f>
        <v>4071</v>
      </c>
    </row>
    <row r="26" spans="1:9" x14ac:dyDescent="0.2">
      <c r="A26" s="57">
        <f>IF(ISNUMBER(G26),4,"")</f>
        <v>4</v>
      </c>
      <c r="B26" s="15">
        <v>200.001</v>
      </c>
      <c r="C26" s="15">
        <v>500</v>
      </c>
      <c r="D26" s="29">
        <v>4</v>
      </c>
      <c r="E26" s="16">
        <v>20.309999999999999</v>
      </c>
      <c r="F26" s="9">
        <v>4071</v>
      </c>
      <c r="G26" s="58">
        <v>200</v>
      </c>
      <c r="H26" s="98">
        <f t="shared" si="2"/>
        <v>6093</v>
      </c>
      <c r="I26" s="100">
        <f t="shared" ref="I26:I34" si="3">I25+H26</f>
        <v>10164</v>
      </c>
    </row>
    <row r="27" spans="1:9" x14ac:dyDescent="0.2">
      <c r="A27" s="57">
        <f>IF(ISNUMBER(G27),5,"")</f>
        <v>5</v>
      </c>
      <c r="B27" s="15">
        <v>500.00099999999998</v>
      </c>
      <c r="C27" s="15">
        <v>700</v>
      </c>
      <c r="D27" s="29">
        <v>5</v>
      </c>
      <c r="E27" s="16">
        <v>20.25</v>
      </c>
      <c r="F27" s="9">
        <v>10164</v>
      </c>
      <c r="G27" s="58">
        <v>500</v>
      </c>
      <c r="H27" s="98">
        <f t="shared" si="2"/>
        <v>4050</v>
      </c>
      <c r="I27" s="100">
        <f t="shared" si="3"/>
        <v>14214</v>
      </c>
    </row>
    <row r="28" spans="1:9" x14ac:dyDescent="0.2">
      <c r="A28" s="57">
        <f>IF(ISNUMBER(G28),6,"")</f>
        <v>6</v>
      </c>
      <c r="B28" s="15">
        <v>700.00099999999998</v>
      </c>
      <c r="C28" s="15">
        <v>1000</v>
      </c>
      <c r="D28" s="29">
        <v>6</v>
      </c>
      <c r="E28" s="16">
        <v>20.149999999999999</v>
      </c>
      <c r="F28" s="9">
        <v>14214</v>
      </c>
      <c r="G28" s="58">
        <v>700</v>
      </c>
      <c r="H28" s="98">
        <f t="shared" si="2"/>
        <v>6045</v>
      </c>
      <c r="I28" s="100">
        <f t="shared" si="3"/>
        <v>20259</v>
      </c>
    </row>
    <row r="29" spans="1:9" x14ac:dyDescent="0.2">
      <c r="A29" s="57">
        <f>IF(ISNUMBER(G29),7,"")</f>
        <v>7</v>
      </c>
      <c r="B29" s="15">
        <v>1000.001</v>
      </c>
      <c r="C29" s="15">
        <v>2000</v>
      </c>
      <c r="D29" s="29">
        <v>7</v>
      </c>
      <c r="E29" s="16">
        <v>19.78</v>
      </c>
      <c r="F29" s="9">
        <v>20259</v>
      </c>
      <c r="G29" s="58">
        <v>1000</v>
      </c>
      <c r="H29" s="98">
        <f t="shared" si="2"/>
        <v>19780</v>
      </c>
      <c r="I29" s="100">
        <f t="shared" si="3"/>
        <v>40039</v>
      </c>
    </row>
    <row r="30" spans="1:9" x14ac:dyDescent="0.2">
      <c r="A30" s="57">
        <f>IF(ISNUMBER(G30),8,"")</f>
        <v>8</v>
      </c>
      <c r="B30" s="15">
        <v>2000.001</v>
      </c>
      <c r="C30" s="15">
        <v>3000</v>
      </c>
      <c r="D30" s="29">
        <v>8</v>
      </c>
      <c r="E30" s="16">
        <v>18.98</v>
      </c>
      <c r="F30" s="9">
        <v>40039</v>
      </c>
      <c r="G30" s="58">
        <v>2000</v>
      </c>
      <c r="H30" s="98">
        <f t="shared" si="2"/>
        <v>18980</v>
      </c>
      <c r="I30" s="100">
        <f>I29+H30</f>
        <v>59019</v>
      </c>
    </row>
    <row r="31" spans="1:9" x14ac:dyDescent="0.2">
      <c r="A31" s="57">
        <f>IF(ISNUMBER(G31),9,"")</f>
        <v>9</v>
      </c>
      <c r="B31" s="15">
        <v>3000.0010000000002</v>
      </c>
      <c r="C31" s="15">
        <v>5000</v>
      </c>
      <c r="D31" s="29">
        <v>9</v>
      </c>
      <c r="E31" s="16">
        <v>17.39</v>
      </c>
      <c r="F31" s="9">
        <v>59019</v>
      </c>
      <c r="G31" s="58">
        <v>3000</v>
      </c>
      <c r="H31" s="98">
        <f t="shared" si="2"/>
        <v>34780</v>
      </c>
      <c r="I31" s="100">
        <f t="shared" si="3"/>
        <v>93799</v>
      </c>
    </row>
    <row r="32" spans="1:9" x14ac:dyDescent="0.2">
      <c r="A32" s="57">
        <f>IF(ISNUMBER(G32),10,"")</f>
        <v>10</v>
      </c>
      <c r="B32" s="15">
        <v>5000.0010000000002</v>
      </c>
      <c r="C32" s="15">
        <v>10000</v>
      </c>
      <c r="D32" s="29">
        <v>10</v>
      </c>
      <c r="E32" s="16">
        <v>13.31</v>
      </c>
      <c r="F32" s="9">
        <v>93799</v>
      </c>
      <c r="G32" s="58">
        <v>5000</v>
      </c>
      <c r="H32" s="98">
        <f t="shared" si="2"/>
        <v>66550</v>
      </c>
      <c r="I32" s="100">
        <f t="shared" si="3"/>
        <v>160349</v>
      </c>
    </row>
    <row r="33" spans="1:9" x14ac:dyDescent="0.2">
      <c r="A33" s="57">
        <f>IF(ISNUMBER(G33),11,"")</f>
        <v>11</v>
      </c>
      <c r="B33" s="15">
        <v>10000.001</v>
      </c>
      <c r="C33" s="15">
        <v>20000</v>
      </c>
      <c r="D33" s="29">
        <v>11</v>
      </c>
      <c r="E33" s="16">
        <v>7.72</v>
      </c>
      <c r="F33" s="9">
        <v>160349</v>
      </c>
      <c r="G33" s="58">
        <v>10000</v>
      </c>
      <c r="H33" s="98">
        <f t="shared" si="2"/>
        <v>77200</v>
      </c>
      <c r="I33" s="100">
        <f t="shared" si="3"/>
        <v>237549</v>
      </c>
    </row>
    <row r="34" spans="1:9" ht="13.5" thickBot="1" x14ac:dyDescent="0.25">
      <c r="A34" s="59">
        <f>IF(ISNUMBER(G34),12,"")</f>
        <v>12</v>
      </c>
      <c r="B34" s="17">
        <v>20000.001</v>
      </c>
      <c r="C34" s="17"/>
      <c r="D34" s="30">
        <v>12</v>
      </c>
      <c r="E34" s="18">
        <v>5.45</v>
      </c>
      <c r="F34" s="12">
        <v>237549</v>
      </c>
      <c r="G34" s="60">
        <v>20000</v>
      </c>
      <c r="H34" s="98"/>
      <c r="I34" s="100">
        <f t="shared" si="3"/>
        <v>237549</v>
      </c>
    </row>
  </sheetData>
  <mergeCells count="7">
    <mergeCell ref="B3:C3"/>
    <mergeCell ref="G3:G4"/>
    <mergeCell ref="B21:C21"/>
    <mergeCell ref="G21:G22"/>
    <mergeCell ref="K3:L3"/>
    <mergeCell ref="H3:H4"/>
    <mergeCell ref="I3:I4"/>
  </mergeCells>
  <conditionalFormatting sqref="B4:D4 E3:F16 E1:G2 A1:D3 A5:D16">
    <cfRule type="cellIs" dxfId="5" priority="6" stopIfTrue="1" operator="equal">
      <formula>"Zeile ausblenden"</formula>
    </cfRule>
  </conditionalFormatting>
  <conditionalFormatting sqref="G3 G5:G16">
    <cfRule type="cellIs" dxfId="4" priority="5" stopIfTrue="1" operator="equal">
      <formula>"Zeile ausblenden"</formula>
    </cfRule>
  </conditionalFormatting>
  <conditionalFormatting sqref="A19:G20">
    <cfRule type="cellIs" dxfId="3" priority="4" stopIfTrue="1" operator="equal">
      <formula>"Zeile ausblenden"</formula>
    </cfRule>
  </conditionalFormatting>
  <conditionalFormatting sqref="B22:D22 A21:D21 E21:F34 A23:D34">
    <cfRule type="cellIs" dxfId="2" priority="3" stopIfTrue="1" operator="equal">
      <formula>"Zeile ausblenden"</formula>
    </cfRule>
  </conditionalFormatting>
  <conditionalFormatting sqref="G21 G23:G34">
    <cfRule type="cellIs" dxfId="1" priority="2" stopIfTrue="1" operator="equal">
      <formula>"Zeile ausblenden"</formula>
    </cfRule>
  </conditionalFormatting>
  <conditionalFormatting sqref="J1">
    <cfRule type="cellIs" dxfId="0" priority="1" stopIfTrue="1" operator="equal">
      <formula>"Zeile ausblenden"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Netzentgeltrechner RLM</vt:lpstr>
      <vt:lpstr>Netzentgeltrechner SLP</vt:lpstr>
      <vt:lpstr>Preisblatt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Mettang, Anja</dc:creator>
  <cp:lastModifiedBy>Mettang, Anja</cp:lastModifiedBy>
  <dcterms:created xsi:type="dcterms:W3CDTF">2022-10-10T08:25:41Z</dcterms:created>
  <dcterms:modified xsi:type="dcterms:W3CDTF">2022-12-19T10:23:59Z</dcterms:modified>
</cp:coreProperties>
</file>